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<sst xmlns="http://schemas.openxmlformats.org/spreadsheetml/2006/main" uniqueCount="112">
  <si>
    <t>iOS Image Asset Calculator (thanks to Ben Lew for the inspiration)</t>
  </si>
  <si>
    <t>Sizes</t>
  </si>
  <si>
    <t xml:space="preserve">
iPhone</t>
  </si>
  <si>
    <t xml:space="preserve">
iPhone Retina</t>
  </si>
  <si>
    <t xml:space="preserve">
iPhone 5</t>
  </si>
  <si>
    <t xml:space="preserve">
iPhone 6/7/8/SE20</t>
  </si>
  <si>
    <t xml:space="preserve">
iPhone 6+/7+/8+</t>
  </si>
  <si>
    <t>iPhone X/XS / 11Pro</t>
  </si>
  <si>
    <t>iPhone XR</t>
  </si>
  <si>
    <t>iPhone XS Max / 11ProMax</t>
  </si>
  <si>
    <t>iPhone 12  Mini / 13 Mini</t>
  </si>
  <si>
    <t>iPhone 12/12Pro &amp; 13/13Pro</t>
  </si>
  <si>
    <t>iPhone 12Pro Max &amp; 13Pro Max</t>
  </si>
  <si>
    <t>iPad mini 8.3”</t>
  </si>
  <si>
    <t>iPad 10.9”</t>
  </si>
  <si>
    <t xml:space="preserve">
iPad</t>
  </si>
  <si>
    <t xml:space="preserve">
iPad Retina</t>
  </si>
  <si>
    <t>iPad 10.2”</t>
  </si>
  <si>
    <t>iPad 10.5”</t>
  </si>
  <si>
    <t>iPad 11 Inch</t>
  </si>
  <si>
    <t>iPad Pro 12”</t>
  </si>
  <si>
    <t>Apple TV</t>
  </si>
  <si>
    <t>Devices</t>
  </si>
  <si>
    <t>iPhone 1g-3GS
iPod Touch 1g-3g</t>
  </si>
  <si>
    <t>iPhone 4, 4S
iPod Touch 4g</t>
  </si>
  <si>
    <t>iPhone 5, 5C, 5S
iPod Touch 5g iPhone SE</t>
  </si>
  <si>
    <t>iPhone 6
iPhone 7
iPhone 8</t>
  </si>
  <si>
    <t>iPhone 6+
iPhone 7+
iPhone 8+</t>
  </si>
  <si>
    <t>iPhone X
iPhone XS</t>
  </si>
  <si>
    <t>iPhone XR
iPhone 11</t>
  </si>
  <si>
    <t>iPhone XS Max
iPhone 11 Pro Max</t>
  </si>
  <si>
    <t>iPad Mini Gen 4</t>
  </si>
  <si>
    <t>iPad Air Gen 4</t>
  </si>
  <si>
    <t>iPad
iPad 2
iPad Mini</t>
  </si>
  <si>
    <t>iPad Air
iPad Mini Retina iPad Pro 9”</t>
  </si>
  <si>
    <t>iPad Pro 10.5”
iPad Air Gen3</t>
  </si>
  <si>
    <t>iPad Pro 11”</t>
  </si>
  <si>
    <t>iPad Pro 12.9”</t>
  </si>
  <si>
    <t>Cocos2D 2.x Suffix</t>
  </si>
  <si>
    <t>file.png</t>
  </si>
  <si>
    <t>file-hd.png</t>
  </si>
  <si>
    <t>file-568h.png</t>
  </si>
  <si>
    <t>file-667h.png</t>
  </si>
  <si>
    <t>file-736h.png</t>
  </si>
  <si>
    <t>file-812h.png</t>
  </si>
  <si>
    <t>file-896h.png</t>
  </si>
  <si>
    <t>file-ipad.png</t>
  </si>
  <si>
    <t>file-ipadhd.png</t>
  </si>
  <si>
    <t>file-1024pro</t>
  </si>
  <si>
    <t>file-1366pro</t>
  </si>
  <si>
    <t>File suffix number</t>
  </si>
  <si>
    <t>Scale factor</t>
  </si>
  <si>
    <t>Computed Aspect Ratio</t>
  </si>
  <si>
    <t>Resolution</t>
  </si>
  <si>
    <t>480 x 320</t>
  </si>
  <si>
    <t>960 x 640</t>
  </si>
  <si>
    <t>1136 x 640</t>
  </si>
  <si>
    <t>1334 x 750</t>
  </si>
  <si>
    <t>1920 x 1080</t>
  </si>
  <si>
    <t>2436  x 1125</t>
  </si>
  <si>
    <t>1792 × 828</t>
  </si>
  <si>
    <t>2688 × 1242</t>
  </si>
  <si>
    <t>2340 x 1080</t>
  </si>
  <si>
    <t>2532 x 1170</t>
  </si>
  <si>
    <t>2778 x 1284</t>
  </si>
  <si>
    <t>2266 x 1488</t>
  </si>
  <si>
    <t>2360 x 1640</t>
  </si>
  <si>
    <t>1024 x 768</t>
  </si>
  <si>
    <t>2048 x 1536</t>
  </si>
  <si>
    <t>2160 x 1620</t>
  </si>
  <si>
    <t>2224 x 1668</t>
  </si>
  <si>
    <t>2388 x 1668</t>
  </si>
  <si>
    <t>2732 x 2048</t>
  </si>
  <si>
    <t>1280 x 768</t>
  </si>
  <si>
    <t>Smallest Dimension</t>
  </si>
  <si>
    <t>% of iPad Retina*</t>
  </si>
  <si>
    <t>% of iPad*</t>
  </si>
  <si>
    <t>% of iPhone*</t>
  </si>
  <si>
    <t>% of iPad Pro 12” *</t>
  </si>
  <si>
    <t>Default file suffix</t>
  </si>
  <si>
    <r>
      <rPr>
        <sz val="16"/>
        <color indexed="9"/>
        <rFont val="Helvetica"/>
      </rPr>
      <t xml:space="preserve">file.png or 
</t>
    </r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~iphone</t>
    </r>
    <r>
      <rPr>
        <sz val="16"/>
        <color indexed="9"/>
        <rFont val="Helvetica"/>
      </rPr>
      <t>.png</t>
    </r>
  </si>
  <si>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@2x</t>
    </r>
    <r>
      <rPr>
        <sz val="16"/>
        <color indexed="9"/>
        <rFont val="Helvetica"/>
      </rPr>
      <t xml:space="preserve">.png or 
</t>
    </r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@2x~iphone</t>
    </r>
    <r>
      <rPr>
        <sz val="16"/>
        <color indexed="9"/>
        <rFont val="Helvetica"/>
      </rPr>
      <t>.png</t>
    </r>
  </si>
  <si>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-568h@2x</t>
    </r>
    <r>
      <rPr>
        <sz val="16"/>
        <color indexed="9"/>
        <rFont val="Helvetica"/>
      </rPr>
      <t>.png</t>
    </r>
  </si>
  <si>
    <t>?</t>
  </si>
  <si>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~ipad</t>
    </r>
    <r>
      <rPr>
        <sz val="16"/>
        <color indexed="9"/>
        <rFont val="Helvetica"/>
      </rPr>
      <t>.png</t>
    </r>
  </si>
  <si>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@2x~ipad</t>
    </r>
    <r>
      <rPr>
        <sz val="16"/>
        <color indexed="9"/>
        <rFont val="Helvetica"/>
      </rPr>
      <t>.png</t>
    </r>
  </si>
  <si>
    <t>Cocos2D file suffix</t>
  </si>
  <si>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-hd</t>
    </r>
    <r>
      <rPr>
        <sz val="16"/>
        <color indexed="9"/>
        <rFont val="Helvetica"/>
      </rPr>
      <t>.png</t>
    </r>
  </si>
  <si>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-iphone5hd</t>
    </r>
    <r>
      <rPr>
        <sz val="16"/>
        <color indexed="9"/>
        <rFont val="Helvetica"/>
      </rPr>
      <t>.png</t>
    </r>
  </si>
  <si>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-ipad</t>
    </r>
    <r>
      <rPr>
        <sz val="16"/>
        <color indexed="9"/>
        <rFont val="Helvetica"/>
      </rPr>
      <t>.png</t>
    </r>
  </si>
  <si>
    <r>
      <rPr>
        <sz val="16"/>
        <color indexed="9"/>
        <rFont val="Helvetica"/>
      </rPr>
      <t>file</t>
    </r>
    <r>
      <rPr>
        <b val="1"/>
        <sz val="16"/>
        <color indexed="9"/>
        <rFont val="Helvetica"/>
      </rPr>
      <t>-ipadhd</t>
    </r>
    <r>
      <rPr>
        <sz val="16"/>
        <color indexed="9"/>
        <rFont val="Helvetica"/>
      </rPr>
      <t>.png</t>
    </r>
  </si>
  <si>
    <t>Aspect ratio</t>
  </si>
  <si>
    <t>3:2</t>
  </si>
  <si>
    <t>16:9</t>
  </si>
  <si>
    <t>4:3</t>
  </si>
  <si>
    <t>Icon size iOS7(6)</t>
  </si>
  <si>
    <t>(57 x 57)</t>
  </si>
  <si>
    <t>120 x 120(114 x 114)</t>
  </si>
  <si>
    <t>76 x 76(72 x 72)</t>
  </si>
  <si>
    <t>152 x 152(144 x 144)</t>
  </si>
  <si>
    <t>Max texture size</t>
  </si>
  <si>
    <t>1024 x 1024</t>
  </si>
  <si>
    <t>2048 x 2048</t>
  </si>
  <si>
    <t>4096 x 4096</t>
  </si>
  <si>
    <t>iOS7 Wallpaper size</t>
  </si>
  <si>
    <t>n/a</t>
  </si>
  <si>
    <t>1,040 x 1,360</t>
  </si>
  <si>
    <t>1,040 x 1,536</t>
  </si>
  <si>
    <t>1,168 x 1,424</t>
  </si>
  <si>
    <t>1,936 x 2,448</t>
  </si>
  <si>
    <r>
      <rPr>
        <b val="1"/>
        <sz val="13"/>
        <color indexed="9"/>
        <rFont val="Helvetica"/>
      </rPr>
      <t xml:space="preserve">* </t>
    </r>
    <r>
      <rPr>
        <sz val="13"/>
        <color indexed="9"/>
        <rFont val="Helvetica"/>
      </rPr>
      <t>Note that for the % of rows, I use the smaller of the dimensions because it gives a better end result, ensuring that my assets fit on the screen in positions that are calculated proportionally.</t>
    </r>
  </si>
  <si>
    <t>Cells with this background represent 3x assets, which are calculated by multiplying the iPhone x1 amount by 3.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</si>
</sst>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15">
    <font>
      <sz val="10"/>
      <color indexed="8"/>
      <name val="Helvetica"/>
    </font>
    <font>
      <sz val="12"/>
      <color indexed="8"/>
      <name val="Helvetica"/>
    </font>
    <font>
      <b val="1"/>
      <sz val="12"/>
      <color indexed="8"/>
      <name val="Helvetica"/>
    </font>
    <font>
      <b val="1"/>
      <sz val="16"/>
      <color indexed="9"/>
      <name val="Helvetica"/>
    </font>
    <font>
      <b val="1"/>
      <sz val="16"/>
      <color indexed="11"/>
      <name val="Helvetica"/>
    </font>
    <font>
      <sz val="16"/>
      <color indexed="9"/>
      <name val="Helvetica"/>
    </font>
    <font>
      <b val="1"/>
      <sz val="13"/>
      <color indexed="11"/>
      <name val="Helvetica"/>
    </font>
    <font>
      <sz val="16"/>
      <color indexed="8"/>
      <name val="Helvetica Neue"/>
    </font>
    <font>
      <b val="1"/>
      <sz val="13"/>
      <color indexed="8"/>
      <name val="Lucida Grande"/>
    </font>
    <font>
      <b val="1"/>
      <sz val="13"/>
      <color indexed="11"/>
      <name val="Helvetica"/>
    </font>
    <font>
      <b val="1"/>
      <sz val="16"/>
      <color indexed="13"/>
      <name val="Helvetica"/>
    </font>
    <font>
      <b val="1"/>
      <sz val="16"/>
      <color indexed="15"/>
      <name val="Helvetica"/>
    </font>
    <font>
      <b val="1"/>
      <sz val="16"/>
      <color indexed="16"/>
      <name val="Helvetica"/>
    </font>
    <font>
      <sz val="13"/>
      <color indexed="9"/>
      <name val="Helvetica"/>
    </font>
    <font>
      <b val="1"/>
      <sz val="13"/>
      <color indexed="9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14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borderId="1" applyNumberFormat="0" applyFont="1" applyFill="0" applyBorder="1" applyAlignment="1" applyProtection="0">
      <alignment horizontal="left" vertical="top" wrapText="1" readingOrder="1"/>
    </xf>
    <xf numFmtId="49" fontId="4" borderId="2" applyNumberFormat="1" applyFont="1" applyFill="0" applyBorder="1" applyAlignment="1" applyProtection="0">
      <alignment horizontal="left" vertical="bottom" wrapText="1" readingOrder="1"/>
    </xf>
    <xf numFmtId="49" fontId="5" borderId="2" applyNumberFormat="1" applyFont="1" applyFill="0" applyBorder="1" applyAlignment="1" applyProtection="0">
      <alignment horizontal="left" vertical="bottom" wrapText="1" readingOrder="1"/>
    </xf>
    <xf numFmtId="49" fontId="6" borderId="3" applyNumberFormat="1" applyFont="1" applyFill="0" applyBorder="1" applyAlignment="1" applyProtection="0">
      <alignment horizontal="left" vertical="top" wrapText="1" readingOrder="1"/>
    </xf>
    <xf numFmtId="49" fontId="5" borderId="3" applyNumberFormat="1" applyFont="1" applyFill="0" applyBorder="1" applyAlignment="1" applyProtection="0">
      <alignment horizontal="left" vertical="top" wrapText="1" readingOrder="1"/>
    </xf>
    <xf numFmtId="0" fontId="5" borderId="3" applyNumberFormat="0" applyFont="1" applyFill="0" applyBorder="1" applyAlignment="1" applyProtection="0">
      <alignment horizontal="left" vertical="top" wrapText="1" readingOrder="1"/>
    </xf>
    <xf numFmtId="49" fontId="6" borderId="4" applyNumberFormat="1" applyFont="1" applyFill="0" applyBorder="1" applyAlignment="1" applyProtection="0">
      <alignment horizontal="left" vertical="top" wrapText="1" readingOrder="1"/>
    </xf>
    <xf numFmtId="49" fontId="5" borderId="4" applyNumberFormat="1" applyFont="1" applyFill="0" applyBorder="1" applyAlignment="1" applyProtection="0">
      <alignment horizontal="left" vertical="top" wrapText="1" readingOrder="1"/>
    </xf>
    <xf numFmtId="49" fontId="7" borderId="4" applyNumberFormat="1" applyFont="1" applyFill="0" applyBorder="1" applyAlignment="1" applyProtection="0">
      <alignment horizontal="left" vertical="top" wrapText="1" readingOrder="1"/>
    </xf>
    <xf numFmtId="0" fontId="5" borderId="4" applyNumberFormat="0" applyFont="1" applyFill="0" applyBorder="1" applyAlignment="1" applyProtection="0">
      <alignment horizontal="left" vertical="top" wrapText="1" readingOrder="1"/>
    </xf>
    <xf numFmtId="0" fontId="3" borderId="4" applyNumberFormat="1" applyFont="1" applyFill="0" applyBorder="1" applyAlignment="1" applyProtection="0">
      <alignment horizontal="left" vertical="top" wrapText="1" readingOrder="1"/>
    </xf>
    <xf numFmtId="0" fontId="8" borderId="4" applyNumberFormat="1" applyFont="1" applyFill="0" applyBorder="1" applyAlignment="1" applyProtection="0">
      <alignment horizontal="left" vertical="top" wrapText="1" readingOrder="1"/>
    </xf>
    <xf numFmtId="0" fontId="9" borderId="4" applyNumberFormat="1" applyFont="1" applyFill="0" applyBorder="1" applyAlignment="1" applyProtection="0">
      <alignment horizontal="left" vertical="top" wrapText="1" readingOrder="1"/>
    </xf>
    <xf numFmtId="0" fontId="3" borderId="4" applyNumberFormat="0" applyFont="1" applyFill="0" applyBorder="1" applyAlignment="1" applyProtection="0">
      <alignment horizontal="left" vertical="top" wrapText="1" readingOrder="1"/>
    </xf>
    <xf numFmtId="49" fontId="3" borderId="4" applyNumberFormat="1" applyFont="1" applyFill="0" applyBorder="1" applyAlignment="1" applyProtection="0">
      <alignment horizontal="left" vertical="top" wrapText="1" readingOrder="1"/>
    </xf>
    <xf numFmtId="49" fontId="8" borderId="4" applyNumberFormat="1" applyFont="1" applyFill="0" applyBorder="1" applyAlignment="1" applyProtection="0">
      <alignment horizontal="left" vertical="top" wrapText="1" readingOrder="1"/>
    </xf>
    <xf numFmtId="49" fontId="9" borderId="4" applyNumberFormat="1" applyFont="1" applyFill="0" applyBorder="1" applyAlignment="1" applyProtection="0">
      <alignment horizontal="left" vertical="top" wrapText="1" readingOrder="1"/>
    </xf>
    <xf numFmtId="59" fontId="10" fillId="2" borderId="4" applyNumberFormat="1" applyFont="1" applyFill="1" applyBorder="1" applyAlignment="1" applyProtection="0">
      <alignment vertical="top" wrapText="1" readingOrder="1"/>
    </xf>
    <xf numFmtId="59" fontId="10" borderId="4" applyNumberFormat="1" applyFont="1" applyFill="0" applyBorder="1" applyAlignment="1" applyProtection="0">
      <alignment vertical="top" wrapText="1" readingOrder="1"/>
    </xf>
    <xf numFmtId="10" fontId="11" borderId="4" applyNumberFormat="1" applyFont="1" applyFill="0" applyBorder="1" applyAlignment="1" applyProtection="0">
      <alignment vertical="top" wrapText="1" readingOrder="1"/>
    </xf>
    <xf numFmtId="10" fontId="11" fillId="2" borderId="4" applyNumberFormat="1" applyFont="1" applyFill="1" applyBorder="1" applyAlignment="1" applyProtection="0">
      <alignment vertical="top" wrapText="1" readingOrder="1"/>
    </xf>
    <xf numFmtId="10" fontId="12" borderId="4" applyNumberFormat="1" applyFont="1" applyFill="0" applyBorder="1" applyAlignment="1" applyProtection="0">
      <alignment vertical="top" wrapText="1" readingOrder="1"/>
    </xf>
    <xf numFmtId="10" fontId="12" fillId="2" borderId="4" applyNumberFormat="1" applyFont="1" applyFill="1" applyBorder="1" applyAlignment="1" applyProtection="0">
      <alignment vertical="top" wrapText="1" readingOrder="1"/>
    </xf>
    <xf numFmtId="49" fontId="13" borderId="4" applyNumberFormat="1" applyFont="1" applyFill="0" applyBorder="1" applyAlignment="1" applyProtection="0">
      <alignment horizontal="left" vertical="top" wrapText="1" readingOrder="1"/>
    </xf>
    <xf numFmtId="0" fontId="0" borderId="4" applyNumberFormat="0" applyFont="1" applyFill="0" applyBorder="1" applyAlignment="1" applyProtection="0">
      <alignment vertical="top" wrapText="1"/>
    </xf>
    <xf numFmtId="0" fontId="13" borderId="4" applyNumberFormat="0" applyFont="1" applyFill="0" applyBorder="1" applyAlignment="1" applyProtection="0">
      <alignment horizontal="left" vertical="top" wrapText="1" readingOrder="1"/>
    </xf>
    <xf numFmtId="49" fontId="13" fillId="2" borderId="4" applyNumberFormat="1" applyFont="1" applyFill="1" applyBorder="1" applyAlignment="1" applyProtection="0">
      <alignment horizontal="left" vertical="top" wrapText="1" readingOrder="1"/>
    </xf>
    <xf numFmtId="0" fontId="13" fillId="2" borderId="4" applyNumberFormat="0" applyFont="1" applyFill="1" applyBorder="1" applyAlignment="1" applyProtection="0">
      <alignment horizontal="left" vertical="top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53535"/>
      <rgbColor rgb="ffa5a5a5"/>
      <rgbColor rgb="ff666666"/>
      <rgbColor rgb="ffe4e0d9"/>
      <rgbColor rgb="ffdf0073"/>
      <rgbColor rgb="ffd5eaf6"/>
      <rgbColor rgb="ffff5f5d"/>
      <rgbColor rgb="ff85b30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U22"/>
  <sheetViews>
    <sheetView workbookViewId="0" showGridLines="0" defaultGridColor="1"/>
  </sheetViews>
  <sheetFormatPr defaultColWidth="16.3333" defaultRowHeight="18" customHeight="1" outlineLevelRow="0" outlineLevelCol="0"/>
  <cols>
    <col min="1" max="10" width="16.3516" style="1" customWidth="1"/>
    <col min="11" max="11" width="19.5234" style="1" customWidth="1"/>
    <col min="12" max="12" width="19.8906" style="1" customWidth="1"/>
    <col min="13" max="21" width="16.3516" style="1" customWidth="1"/>
    <col min="22" max="16384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2.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75.65" customHeight="1">
      <c r="A3" t="s" s="4">
        <v>1</v>
      </c>
      <c r="B3" t="s" s="4">
        <v>2</v>
      </c>
      <c r="C3" t="s" s="4">
        <v>3</v>
      </c>
      <c r="D3" t="s" s="4">
        <v>4</v>
      </c>
      <c r="E3" t="s" s="4">
        <v>5</v>
      </c>
      <c r="F3" t="s" s="4">
        <v>6</v>
      </c>
      <c r="G3" t="s" s="4">
        <v>7</v>
      </c>
      <c r="H3" t="s" s="4">
        <v>8</v>
      </c>
      <c r="I3" t="s" s="5">
        <v>9</v>
      </c>
      <c r="J3" t="s" s="5">
        <v>10</v>
      </c>
      <c r="K3" t="s" s="5">
        <v>11</v>
      </c>
      <c r="L3" t="s" s="5">
        <v>12</v>
      </c>
      <c r="M3" t="s" s="4">
        <v>13</v>
      </c>
      <c r="N3" t="s" s="4">
        <v>14</v>
      </c>
      <c r="O3" t="s" s="4">
        <v>15</v>
      </c>
      <c r="P3" t="s" s="4">
        <v>16</v>
      </c>
      <c r="Q3" t="s" s="4">
        <v>17</v>
      </c>
      <c r="R3" t="s" s="4">
        <v>18</v>
      </c>
      <c r="S3" t="s" s="4">
        <v>19</v>
      </c>
      <c r="T3" t="s" s="4">
        <v>20</v>
      </c>
      <c r="U3" t="s" s="4">
        <v>21</v>
      </c>
    </row>
    <row r="4" ht="130.5" customHeight="1">
      <c r="A4" t="s" s="6">
        <v>22</v>
      </c>
      <c r="B4" t="s" s="7">
        <v>23</v>
      </c>
      <c r="C4" t="s" s="7">
        <v>24</v>
      </c>
      <c r="D4" t="s" s="7">
        <v>25</v>
      </c>
      <c r="E4" t="s" s="7">
        <v>26</v>
      </c>
      <c r="F4" t="s" s="7">
        <v>27</v>
      </c>
      <c r="G4" t="s" s="7">
        <v>28</v>
      </c>
      <c r="H4" t="s" s="7">
        <v>29</v>
      </c>
      <c r="I4" t="s" s="7">
        <v>30</v>
      </c>
      <c r="J4" s="8"/>
      <c r="K4" s="8"/>
      <c r="L4" s="8"/>
      <c r="M4" t="s" s="7">
        <v>31</v>
      </c>
      <c r="N4" t="s" s="7">
        <v>32</v>
      </c>
      <c r="O4" t="s" s="7">
        <v>33</v>
      </c>
      <c r="P4" t="s" s="7">
        <v>34</v>
      </c>
      <c r="Q4" t="s" s="7">
        <v>17</v>
      </c>
      <c r="R4" t="s" s="7">
        <v>35</v>
      </c>
      <c r="S4" t="s" s="7">
        <v>36</v>
      </c>
      <c r="T4" t="s" s="7">
        <v>37</v>
      </c>
      <c r="U4" s="8"/>
    </row>
    <row r="5" ht="73" customHeight="1">
      <c r="A5" t="s" s="9">
        <v>38</v>
      </c>
      <c r="B5" t="s" s="10">
        <v>39</v>
      </c>
      <c r="C5" t="s" s="10">
        <v>40</v>
      </c>
      <c r="D5" t="s" s="10">
        <v>41</v>
      </c>
      <c r="E5" t="s" s="10">
        <v>42</v>
      </c>
      <c r="F5" t="s" s="10">
        <v>43</v>
      </c>
      <c r="G5" t="s" s="11">
        <v>44</v>
      </c>
      <c r="H5" t="s" s="10">
        <v>45</v>
      </c>
      <c r="I5" t="s" s="10">
        <v>43</v>
      </c>
      <c r="J5" s="12"/>
      <c r="K5" s="12"/>
      <c r="L5" s="12"/>
      <c r="M5" t="s" s="10">
        <v>43</v>
      </c>
      <c r="N5" s="12"/>
      <c r="O5" t="s" s="10">
        <v>46</v>
      </c>
      <c r="P5" t="s" s="10">
        <v>47</v>
      </c>
      <c r="Q5" t="s" s="10">
        <v>48</v>
      </c>
      <c r="R5" t="s" s="10">
        <v>48</v>
      </c>
      <c r="S5" t="s" s="10">
        <v>48</v>
      </c>
      <c r="T5" t="s" s="10">
        <v>49</v>
      </c>
      <c r="U5" s="12"/>
    </row>
    <row r="6" ht="48" customHeight="1">
      <c r="A6" t="s" s="9">
        <v>50</v>
      </c>
      <c r="B6" s="13">
        <f>480/B7</f>
        <v>480</v>
      </c>
      <c r="C6" s="13">
        <f>960/C7</f>
        <v>480</v>
      </c>
      <c r="D6" s="13">
        <f>1136/D7</f>
        <v>568</v>
      </c>
      <c r="E6" s="13">
        <f>1334/E7</f>
        <v>667</v>
      </c>
      <c r="F6" s="13">
        <f>1920/F7</f>
        <v>736.196319018405</v>
      </c>
      <c r="G6" s="14">
        <f>2436/G7</f>
        <v>812</v>
      </c>
      <c r="H6" s="15">
        <f>1792/H7</f>
        <v>896</v>
      </c>
      <c r="I6" s="15">
        <f>2688/I7</f>
        <v>896</v>
      </c>
      <c r="J6" s="15">
        <f>2340/J7</f>
        <v>780</v>
      </c>
      <c r="K6" s="15">
        <f>2532/K7</f>
        <v>844</v>
      </c>
      <c r="L6" s="15">
        <f>2778/L7</f>
        <v>926</v>
      </c>
      <c r="M6" s="15">
        <f>2266/M7</f>
        <v>1133</v>
      </c>
      <c r="N6" s="15">
        <f>2360/N7</f>
        <v>1180</v>
      </c>
      <c r="O6" s="13">
        <f>1024/O7</f>
        <v>1024</v>
      </c>
      <c r="P6" s="13">
        <f>2048/P7</f>
        <v>1024</v>
      </c>
      <c r="Q6" s="13">
        <f>2160/Q7</f>
        <v>1080</v>
      </c>
      <c r="R6" s="13">
        <f>2224/R7</f>
        <v>1112</v>
      </c>
      <c r="S6" s="13">
        <f>2388/S7</f>
        <v>1194</v>
      </c>
      <c r="T6" s="13">
        <f>2732/T7</f>
        <v>1366</v>
      </c>
      <c r="U6" s="16"/>
    </row>
    <row r="7" ht="48" customHeight="1">
      <c r="A7" t="s" s="9">
        <v>51</v>
      </c>
      <c r="B7" s="13">
        <v>1</v>
      </c>
      <c r="C7" s="13">
        <v>2</v>
      </c>
      <c r="D7" s="13">
        <v>2</v>
      </c>
      <c r="E7" s="13">
        <v>2</v>
      </c>
      <c r="F7" s="13">
        <v>2.608</v>
      </c>
      <c r="G7" s="14">
        <v>3</v>
      </c>
      <c r="H7" s="15">
        <v>2</v>
      </c>
      <c r="I7" s="15">
        <v>3</v>
      </c>
      <c r="J7" s="15">
        <v>3</v>
      </c>
      <c r="K7" s="15">
        <v>3</v>
      </c>
      <c r="L7" s="15">
        <v>3</v>
      </c>
      <c r="M7" s="13">
        <v>2</v>
      </c>
      <c r="N7" s="13">
        <v>2</v>
      </c>
      <c r="O7" s="13">
        <v>1</v>
      </c>
      <c r="P7" s="13">
        <v>2</v>
      </c>
      <c r="Q7" s="13">
        <v>2</v>
      </c>
      <c r="R7" s="13">
        <v>2</v>
      </c>
      <c r="S7" s="13">
        <v>2</v>
      </c>
      <c r="T7" s="13">
        <v>2</v>
      </c>
      <c r="U7" s="13">
        <v>1</v>
      </c>
    </row>
    <row r="8" ht="64" customHeight="1">
      <c r="A8" t="s" s="9">
        <v>52</v>
      </c>
      <c r="B8" s="13">
        <f>480/320</f>
        <v>1.5</v>
      </c>
      <c r="C8" s="13">
        <f>960/640</f>
        <v>1.5</v>
      </c>
      <c r="D8" s="13">
        <f>1136/640</f>
        <v>1.775</v>
      </c>
      <c r="E8" s="13">
        <f>1334/750</f>
        <v>1.77866666666667</v>
      </c>
      <c r="F8" s="13">
        <f>1920/1080</f>
        <v>1.77777777777778</v>
      </c>
      <c r="G8" s="14">
        <f>2436/1125</f>
        <v>2.16533333333333</v>
      </c>
      <c r="H8" s="15">
        <f>1792/828</f>
        <v>2.16425120772947</v>
      </c>
      <c r="I8" s="15">
        <f t="shared" si="26" ref="I8:M8">2688/1242</f>
        <v>2.16425120772947</v>
      </c>
      <c r="J8" s="15">
        <f t="shared" si="26"/>
        <v>2.16425120772947</v>
      </c>
      <c r="K8" s="15">
        <f t="shared" si="26"/>
        <v>2.16425120772947</v>
      </c>
      <c r="L8" s="15">
        <f t="shared" si="26"/>
        <v>2.16425120772947</v>
      </c>
      <c r="M8" s="15">
        <f t="shared" si="26"/>
        <v>2.16425120772947</v>
      </c>
      <c r="N8" s="15">
        <f>2360/1640</f>
        <v>1.4390243902439</v>
      </c>
      <c r="O8" s="13">
        <f>1024/768</f>
        <v>1.33333333333333</v>
      </c>
      <c r="P8" s="13">
        <f>2048/1536</f>
        <v>1.33333333333333</v>
      </c>
      <c r="Q8" s="13">
        <f>2160/1620</f>
        <v>1.33333333333333</v>
      </c>
      <c r="R8" s="13">
        <f>2224/1668</f>
        <v>1.33333333333333</v>
      </c>
      <c r="S8" s="13">
        <f>2388/1668</f>
        <v>1.43165467625899</v>
      </c>
      <c r="T8" s="13">
        <f>2732/2048</f>
        <v>1.333984375</v>
      </c>
      <c r="U8" s="13">
        <f>1280/768</f>
        <v>1.66666666666667</v>
      </c>
    </row>
    <row r="9" ht="54" customHeight="1">
      <c r="A9" t="s" s="9">
        <v>53</v>
      </c>
      <c r="B9" t="s" s="17">
        <v>54</v>
      </c>
      <c r="C9" t="s" s="17">
        <v>55</v>
      </c>
      <c r="D9" t="s" s="17">
        <v>56</v>
      </c>
      <c r="E9" t="s" s="17">
        <v>57</v>
      </c>
      <c r="F9" t="s" s="17">
        <v>58</v>
      </c>
      <c r="G9" t="s" s="18">
        <v>59</v>
      </c>
      <c r="H9" t="s" s="19">
        <v>60</v>
      </c>
      <c r="I9" t="s" s="19">
        <v>61</v>
      </c>
      <c r="J9" t="s" s="19">
        <v>62</v>
      </c>
      <c r="K9" t="s" s="19">
        <v>63</v>
      </c>
      <c r="L9" t="s" s="19">
        <v>64</v>
      </c>
      <c r="M9" t="s" s="17">
        <v>65</v>
      </c>
      <c r="N9" t="s" s="17">
        <v>66</v>
      </c>
      <c r="O9" t="s" s="17">
        <v>67</v>
      </c>
      <c r="P9" t="s" s="17">
        <v>68</v>
      </c>
      <c r="Q9" t="s" s="17">
        <v>69</v>
      </c>
      <c r="R9" t="s" s="17">
        <v>70</v>
      </c>
      <c r="S9" t="s" s="17">
        <v>71</v>
      </c>
      <c r="T9" t="s" s="17">
        <v>72</v>
      </c>
      <c r="U9" t="s" s="17">
        <v>73</v>
      </c>
    </row>
    <row r="10" ht="64" customHeight="1">
      <c r="A10" t="s" s="9">
        <v>74</v>
      </c>
      <c r="B10" s="13">
        <v>320</v>
      </c>
      <c r="C10" s="13">
        <v>640</v>
      </c>
      <c r="D10" s="13">
        <v>640</v>
      </c>
      <c r="E10" s="13">
        <v>750</v>
      </c>
      <c r="F10" s="13">
        <v>1080</v>
      </c>
      <c r="G10" s="13">
        <v>1125</v>
      </c>
      <c r="H10" s="13">
        <v>828</v>
      </c>
      <c r="I10" s="13">
        <v>1242</v>
      </c>
      <c r="J10" s="13">
        <v>1080</v>
      </c>
      <c r="K10" s="13">
        <v>1170</v>
      </c>
      <c r="L10" s="13">
        <v>1284</v>
      </c>
      <c r="M10" s="13">
        <v>1488</v>
      </c>
      <c r="N10" s="13">
        <v>1640</v>
      </c>
      <c r="O10" s="13">
        <v>768</v>
      </c>
      <c r="P10" s="13">
        <v>1536</v>
      </c>
      <c r="Q10" s="13">
        <v>1620</v>
      </c>
      <c r="R10" s="13">
        <v>1668</v>
      </c>
      <c r="S10" s="13">
        <v>1668</v>
      </c>
      <c r="T10" s="13">
        <v>2048</v>
      </c>
      <c r="U10" s="13">
        <v>768</v>
      </c>
    </row>
    <row r="11" ht="48" customHeight="1">
      <c r="A11" t="s" s="9">
        <v>75</v>
      </c>
      <c r="B11" s="20">
        <f>(B10/$P10)</f>
        <v>0.208333333333333</v>
      </c>
      <c r="C11" s="20">
        <f>(C10/$P10)</f>
        <v>0.416666666666667</v>
      </c>
      <c r="D11" s="20">
        <f>(D10/$P10)</f>
        <v>0.416666666666667</v>
      </c>
      <c r="E11" s="20">
        <f>(E10/$P10)</f>
        <v>0.48828125</v>
      </c>
      <c r="F11" s="20">
        <f>(F10/$P10)</f>
        <v>0.703125</v>
      </c>
      <c r="G11" s="20">
        <f>(G10/$P10)</f>
        <v>0.732421875</v>
      </c>
      <c r="H11" s="20">
        <f>(H10/$P10)</f>
        <v>0.5390625</v>
      </c>
      <c r="I11" s="20">
        <f>(I10/$P10)</f>
        <v>0.80859375</v>
      </c>
      <c r="J11" s="20">
        <f>(J10/$P10)</f>
        <v>0.703125</v>
      </c>
      <c r="K11" s="20">
        <f>(K10/$P10)</f>
        <v>0.76171875</v>
      </c>
      <c r="L11" s="20">
        <f>(L10/$P10)</f>
        <v>0.8359375</v>
      </c>
      <c r="M11" s="20">
        <f>(M10/$P10)</f>
        <v>0.96875</v>
      </c>
      <c r="N11" s="20">
        <f>(N10/$P10)</f>
        <v>1.06770833333333</v>
      </c>
      <c r="O11" s="20">
        <f>(O10/$P10)</f>
        <v>0.5</v>
      </c>
      <c r="P11" s="20">
        <f>(P10/$P10)</f>
        <v>1</v>
      </c>
      <c r="Q11" s="20">
        <f>(Q10/$P10)</f>
        <v>1.0546875</v>
      </c>
      <c r="R11" s="20">
        <f>(R10/$P10)</f>
        <v>1.0859375</v>
      </c>
      <c r="S11" s="20">
        <f>(S10/$P10)</f>
        <v>1.0859375</v>
      </c>
      <c r="T11" s="20">
        <f>(T10/$P10)</f>
        <v>1.33333333333333</v>
      </c>
      <c r="U11" s="20">
        <f>(U10/$P10)</f>
        <v>0.5</v>
      </c>
    </row>
    <row r="12" ht="35" customHeight="1">
      <c r="A12" t="s" s="9">
        <v>76</v>
      </c>
      <c r="B12" s="20">
        <f>B10/$O$10</f>
        <v>0.416666666666667</v>
      </c>
      <c r="C12" s="20">
        <f>C10/$O$10</f>
        <v>0.833333333333333</v>
      </c>
      <c r="D12" s="20">
        <f>D10/$O$10</f>
        <v>0.833333333333333</v>
      </c>
      <c r="E12" s="20">
        <f>E10/$O$10</f>
        <v>0.9765625</v>
      </c>
      <c r="F12" s="20">
        <f>F10/$O$10</f>
        <v>1.40625</v>
      </c>
      <c r="G12" s="20">
        <f>G10/$O$10</f>
        <v>1.46484375</v>
      </c>
      <c r="H12" s="20">
        <f>H10/$O$10</f>
        <v>1.078125</v>
      </c>
      <c r="I12" s="20">
        <f>I10/$O$10</f>
        <v>1.6171875</v>
      </c>
      <c r="J12" s="20">
        <f>J10/$O$10</f>
        <v>1.40625</v>
      </c>
      <c r="K12" s="20">
        <f>K10/$O$10</f>
        <v>1.5234375</v>
      </c>
      <c r="L12" s="20">
        <f>L10/$O$10</f>
        <v>1.671875</v>
      </c>
      <c r="M12" s="20">
        <f>M10/$O$10</f>
        <v>1.9375</v>
      </c>
      <c r="N12" s="20">
        <f>N10/$O$10</f>
        <v>2.13541666666667</v>
      </c>
      <c r="O12" s="20">
        <f>O10/$O$10</f>
        <v>1</v>
      </c>
      <c r="P12" s="20">
        <f>P10/$O$10</f>
        <v>2</v>
      </c>
      <c r="Q12" s="20">
        <f>Q10/$O$10</f>
        <v>2.109375</v>
      </c>
      <c r="R12" s="20">
        <f>R10/$O$10</f>
        <v>2.171875</v>
      </c>
      <c r="S12" s="20">
        <f>S10/$O$10</f>
        <v>2.171875</v>
      </c>
      <c r="T12" s="20">
        <f>T10/T7*T7/$O10</f>
        <v>2.66666666666667</v>
      </c>
      <c r="U12" s="21">
        <f>U10/$O$10</f>
        <v>1</v>
      </c>
    </row>
    <row r="13" ht="48" customHeight="1">
      <c r="A13" t="s" s="9">
        <v>77</v>
      </c>
      <c r="B13" s="22">
        <f>B10/$B$10</f>
        <v>1</v>
      </c>
      <c r="C13" s="22">
        <f>C10/$B$10</f>
        <v>2</v>
      </c>
      <c r="D13" s="22">
        <f>D10/$B$10</f>
        <v>2</v>
      </c>
      <c r="E13" s="23">
        <f>B13*3</f>
        <v>3</v>
      </c>
      <c r="F13" s="23">
        <f>B13*3</f>
        <v>3</v>
      </c>
      <c r="G13" s="22"/>
      <c r="H13" s="22"/>
      <c r="I13" s="22"/>
      <c r="J13" s="22"/>
      <c r="K13" s="22"/>
      <c r="L13" s="22"/>
      <c r="M13" s="22"/>
      <c r="N13" s="22"/>
      <c r="O13" s="22">
        <f>O10/$B$10</f>
        <v>2.4</v>
      </c>
      <c r="P13" s="22">
        <f>P10/$B$10</f>
        <v>4.8</v>
      </c>
      <c r="Q13" s="22">
        <f>Q10/$B$10</f>
        <v>5.0625</v>
      </c>
      <c r="R13" s="22">
        <f>R10/$B$10</f>
        <v>5.2125</v>
      </c>
      <c r="S13" s="22">
        <f>S10/$B$10</f>
        <v>5.2125</v>
      </c>
      <c r="T13" s="22">
        <f>T10/$B$10</f>
        <v>6.4</v>
      </c>
      <c r="U13" s="22">
        <f>U10/$B$10</f>
        <v>2.4</v>
      </c>
    </row>
    <row r="14" ht="48" customHeight="1">
      <c r="A14" t="s" s="9">
        <v>78</v>
      </c>
      <c r="B14" s="24">
        <f>B10/$T$10</f>
        <v>0.15625</v>
      </c>
      <c r="C14" s="24">
        <f>C10/$T$10</f>
        <v>0.3125</v>
      </c>
      <c r="D14" s="24">
        <f>D10/$T$10</f>
        <v>0.3125</v>
      </c>
      <c r="E14" s="25">
        <f>B14*3</f>
        <v>0.46875</v>
      </c>
      <c r="F14" s="25">
        <f>B14*3</f>
        <v>0.46875</v>
      </c>
      <c r="G14" s="24"/>
      <c r="H14" s="24"/>
      <c r="I14" s="24"/>
      <c r="J14" s="24"/>
      <c r="K14" s="24"/>
      <c r="L14" s="24"/>
      <c r="M14" s="24">
        <f>M10/$T$10</f>
        <v>0.7265625</v>
      </c>
      <c r="N14" s="24">
        <f>N10/$T$10</f>
        <v>0.80078125</v>
      </c>
      <c r="O14" s="24">
        <f>O10/$T$10</f>
        <v>0.375</v>
      </c>
      <c r="P14" s="24">
        <f>P10/$T$10</f>
        <v>0.75</v>
      </c>
      <c r="Q14" s="24">
        <f>Q10/$T$10</f>
        <v>0.791015625</v>
      </c>
      <c r="R14" s="24">
        <f>R10/$T$10</f>
        <v>0.814453125</v>
      </c>
      <c r="S14" s="24">
        <f>S10/$T$10</f>
        <v>0.814453125</v>
      </c>
      <c r="T14" s="24">
        <f>T10/T10</f>
        <v>1</v>
      </c>
      <c r="U14" s="24">
        <f>U10/$T$10</f>
        <v>0.375</v>
      </c>
    </row>
    <row r="15" ht="111" customHeight="1">
      <c r="A15" t="s" s="9">
        <v>79</v>
      </c>
      <c r="B15" t="s" s="10">
        <v>80</v>
      </c>
      <c r="C15" t="s" s="10">
        <v>81</v>
      </c>
      <c r="D15" t="s" s="17">
        <v>82</v>
      </c>
      <c r="E15" t="s" s="10">
        <v>83</v>
      </c>
      <c r="F15" t="s" s="10">
        <v>83</v>
      </c>
      <c r="G15" s="16"/>
      <c r="H15" s="16"/>
      <c r="I15" s="16"/>
      <c r="J15" s="16"/>
      <c r="K15" s="16"/>
      <c r="L15" s="16"/>
      <c r="M15" s="16"/>
      <c r="N15" s="16"/>
      <c r="O15" t="s" s="17">
        <v>84</v>
      </c>
      <c r="P15" t="s" s="17">
        <v>85</v>
      </c>
      <c r="Q15" s="16"/>
      <c r="R15" s="16"/>
      <c r="S15" s="16"/>
      <c r="T15" t="s" s="10">
        <v>83</v>
      </c>
      <c r="U15" s="12"/>
    </row>
    <row r="16" ht="73" customHeight="1">
      <c r="A16" t="s" s="9">
        <v>86</v>
      </c>
      <c r="B16" t="s" s="10">
        <v>39</v>
      </c>
      <c r="C16" t="s" s="10">
        <v>87</v>
      </c>
      <c r="D16" t="s" s="17">
        <v>88</v>
      </c>
      <c r="E16" t="s" s="10">
        <v>83</v>
      </c>
      <c r="F16" t="s" s="10">
        <v>83</v>
      </c>
      <c r="G16" s="16"/>
      <c r="H16" s="16"/>
      <c r="I16" s="16"/>
      <c r="J16" s="16"/>
      <c r="K16" s="16"/>
      <c r="L16" s="16"/>
      <c r="M16" s="16"/>
      <c r="N16" s="16"/>
      <c r="O16" t="s" s="17">
        <v>89</v>
      </c>
      <c r="P16" t="s" s="17">
        <v>90</v>
      </c>
      <c r="Q16" s="16"/>
      <c r="R16" s="16"/>
      <c r="S16" s="16"/>
      <c r="T16" t="s" s="10">
        <v>83</v>
      </c>
      <c r="U16" s="12"/>
    </row>
    <row r="17" ht="48" customHeight="1">
      <c r="A17" t="s" s="9">
        <v>91</v>
      </c>
      <c r="B17" t="s" s="10">
        <v>92</v>
      </c>
      <c r="C17" t="s" s="10">
        <v>92</v>
      </c>
      <c r="D17" t="s" s="10">
        <v>93</v>
      </c>
      <c r="E17" t="s" s="10">
        <v>93</v>
      </c>
      <c r="F17" t="s" s="10">
        <v>93</v>
      </c>
      <c r="G17" s="12"/>
      <c r="H17" s="12"/>
      <c r="I17" s="12"/>
      <c r="J17" s="12"/>
      <c r="K17" s="12"/>
      <c r="L17" s="12"/>
      <c r="M17" s="12"/>
      <c r="N17" s="12"/>
      <c r="O17" t="s" s="10">
        <v>94</v>
      </c>
      <c r="P17" t="s" s="10">
        <v>94</v>
      </c>
      <c r="Q17" s="12"/>
      <c r="R17" s="12"/>
      <c r="S17" s="12"/>
      <c r="T17" t="s" s="10">
        <v>94</v>
      </c>
      <c r="U17" t="s" s="10">
        <v>93</v>
      </c>
    </row>
    <row r="18" ht="73" customHeight="1">
      <c r="A18" t="s" s="9">
        <v>95</v>
      </c>
      <c r="B18" t="s" s="10">
        <v>96</v>
      </c>
      <c r="C18" t="s" s="10">
        <v>97</v>
      </c>
      <c r="D18" t="s" s="10">
        <v>97</v>
      </c>
      <c r="E18" t="s" s="10">
        <v>83</v>
      </c>
      <c r="F18" t="s" s="10">
        <v>83</v>
      </c>
      <c r="G18" s="12"/>
      <c r="H18" s="12"/>
      <c r="I18" s="12"/>
      <c r="J18" s="12"/>
      <c r="K18" s="12"/>
      <c r="L18" s="12"/>
      <c r="M18" s="12"/>
      <c r="N18" s="12"/>
      <c r="O18" t="s" s="10">
        <v>98</v>
      </c>
      <c r="P18" t="s" s="10">
        <v>99</v>
      </c>
      <c r="Q18" s="12"/>
      <c r="R18" s="12"/>
      <c r="S18" s="12"/>
      <c r="T18" t="s" s="10">
        <v>83</v>
      </c>
      <c r="U18" s="12"/>
    </row>
    <row r="19" ht="64" customHeight="1">
      <c r="A19" t="s" s="9">
        <v>100</v>
      </c>
      <c r="B19" t="s" s="10">
        <v>101</v>
      </c>
      <c r="C19" t="s" s="10">
        <v>102</v>
      </c>
      <c r="D19" t="s" s="10">
        <v>102</v>
      </c>
      <c r="E19" t="s" s="10">
        <v>83</v>
      </c>
      <c r="F19" t="s" s="10">
        <v>83</v>
      </c>
      <c r="G19" s="12"/>
      <c r="H19" s="12"/>
      <c r="I19" s="12"/>
      <c r="J19" s="12"/>
      <c r="K19" s="12"/>
      <c r="L19" s="12"/>
      <c r="M19" s="12"/>
      <c r="N19" s="12"/>
      <c r="O19" t="s" s="10">
        <v>102</v>
      </c>
      <c r="P19" t="s" s="10">
        <v>103</v>
      </c>
      <c r="Q19" s="12"/>
      <c r="R19" s="12"/>
      <c r="S19" s="12"/>
      <c r="T19" t="s" s="10">
        <v>103</v>
      </c>
      <c r="U19" s="12"/>
    </row>
    <row r="20" ht="64" customHeight="1">
      <c r="A20" t="s" s="9">
        <v>104</v>
      </c>
      <c r="B20" t="s" s="10">
        <v>105</v>
      </c>
      <c r="C20" t="s" s="10">
        <v>106</v>
      </c>
      <c r="D20" t="s" s="10">
        <v>107</v>
      </c>
      <c r="E20" t="s" s="10">
        <v>83</v>
      </c>
      <c r="F20" t="s" s="10">
        <v>83</v>
      </c>
      <c r="G20" s="12"/>
      <c r="H20" s="12"/>
      <c r="I20" s="12"/>
      <c r="J20" s="12"/>
      <c r="K20" s="12"/>
      <c r="L20" s="12"/>
      <c r="M20" s="12"/>
      <c r="N20" s="12"/>
      <c r="O20" t="s" s="10">
        <v>108</v>
      </c>
      <c r="P20" t="s" s="10">
        <v>109</v>
      </c>
      <c r="Q20" s="12"/>
      <c r="R20" s="12"/>
      <c r="S20" s="12"/>
      <c r="T20" t="s" s="10">
        <v>83</v>
      </c>
      <c r="U20" s="12"/>
    </row>
    <row r="21" ht="32" customHeight="1">
      <c r="A21" t="s" s="26">
        <v>110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</row>
    <row r="22" ht="32" customHeight="1">
      <c r="A22" t="s" s="29">
        <v>111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0"/>
    </row>
  </sheetData>
  <mergeCells count="3">
    <mergeCell ref="A1:U1"/>
    <mergeCell ref="A21:T21"/>
    <mergeCell ref="A22:T2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